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eronicamarianjel/Desktop/Trabajos 2024/_Operación Tentáculo/"/>
    </mc:Choice>
  </mc:AlternateContent>
  <xr:revisionPtr revIDLastSave="318" documentId="8_{5D957276-2F85-4D4F-A5EC-3C6D1FEF4296}" xr6:coauthVersionLast="47" xr6:coauthVersionMax="47" xr10:uidLastSave="{E7422B05-9018-4C09-9729-D5670680C17B}"/>
  <bookViews>
    <workbookView xWindow="3900" yWindow="700" windowWidth="36180" windowHeight="19240" tabRatio="500" xr2:uid="{00000000-000D-0000-FFFF-FFFF00000000}"/>
  </bookViews>
  <sheets>
    <sheet name="Hoja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S27" i="1"/>
  <c r="S31" i="1"/>
  <c r="S26" i="1"/>
  <c r="D29" i="1"/>
  <c r="P26" i="1"/>
  <c r="P27" i="1"/>
  <c r="P31" i="1"/>
  <c r="G29" i="1"/>
  <c r="J30" i="1"/>
  <c r="D28" i="1"/>
  <c r="G27" i="1"/>
  <c r="G31" i="1"/>
  <c r="G26" i="1"/>
  <c r="M31" i="1"/>
  <c r="M29" i="1"/>
  <c r="M27" i="1"/>
  <c r="J31" i="1"/>
  <c r="J29" i="1"/>
  <c r="J27" i="1"/>
  <c r="D26" i="1"/>
  <c r="D31" i="1"/>
</calcChain>
</file>

<file path=xl/sharedStrings.xml><?xml version="1.0" encoding="utf-8"?>
<sst xmlns="http://schemas.openxmlformats.org/spreadsheetml/2006/main" count="187" uniqueCount="74">
  <si>
    <t>Hotel</t>
  </si>
  <si>
    <t>NH COLLECTION PLAZA SANTIAGO</t>
  </si>
  <si>
    <t>H RITZ</t>
  </si>
  <si>
    <t>Hotel Plaza el Bosque Ebro</t>
  </si>
  <si>
    <t>Hotel Marriott</t>
  </si>
  <si>
    <t>Hotel Renaissence</t>
  </si>
  <si>
    <t>Sheraton H</t>
  </si>
  <si>
    <t>WEB</t>
  </si>
  <si>
    <t>Web oficial</t>
  </si>
  <si>
    <t>Distancia desde el Aeropuerto</t>
  </si>
  <si>
    <t>23,8 km</t>
  </si>
  <si>
    <t>23,9km</t>
  </si>
  <si>
    <t>23,7km</t>
  </si>
  <si>
    <t>23,9 km</t>
  </si>
  <si>
    <t>25,9km</t>
  </si>
  <si>
    <t>Fechas disponibles</t>
  </si>
  <si>
    <t>9 al 13 sep 24</t>
  </si>
  <si>
    <t>Cumplimiento de requerimientos</t>
  </si>
  <si>
    <t xml:space="preserve">Capacidad: salón 65 personas </t>
  </si>
  <si>
    <t>Cumple</t>
  </si>
  <si>
    <t>OK</t>
  </si>
  <si>
    <t>Montaje en sala de clases</t>
  </si>
  <si>
    <t>Espacio para 1 cabina</t>
  </si>
  <si>
    <t>Servicio de tradución</t>
  </si>
  <si>
    <t>X</t>
  </si>
  <si>
    <t>Equipos de traducción</t>
  </si>
  <si>
    <t>Cabinas de traducción</t>
  </si>
  <si>
    <t xml:space="preserve">Telón y proyector </t>
  </si>
  <si>
    <t>Amplificación 2 micrófonos</t>
  </si>
  <si>
    <t>Servicio de transporte Aeropuerto</t>
  </si>
  <si>
    <t>Empresa externa</t>
  </si>
  <si>
    <t>Alimentación</t>
  </si>
  <si>
    <t>Coffee AM y PM</t>
  </si>
  <si>
    <t>$20.900 más IVA</t>
  </si>
  <si>
    <t>$9.500 más IVA</t>
  </si>
  <si>
    <t>$5.400 más IVA</t>
  </si>
  <si>
    <t>$6.300 más IVA</t>
  </si>
  <si>
    <t>$6.800/$9.900/$10.900 más IVA</t>
  </si>
  <si>
    <t>US11/US15 más IVA</t>
  </si>
  <si>
    <t>Almuerzos</t>
  </si>
  <si>
    <t>$20.900 /$23.900/$25.900 más IVA</t>
  </si>
  <si>
    <t>$43.500 más IVA</t>
  </si>
  <si>
    <t>$21.900/$29.800/$39.300 más IVA</t>
  </si>
  <si>
    <t>$32.500 más IVA</t>
  </si>
  <si>
    <t>$29.000/$38.000/$35.000 más IVA</t>
  </si>
  <si>
    <t>US36/US66 más IVA</t>
  </si>
  <si>
    <t>Agua en botellas</t>
  </si>
  <si>
    <t>2.500 más IVA</t>
  </si>
  <si>
    <t>$2.800 más IVA c/u</t>
  </si>
  <si>
    <t>$2.300 más IVA</t>
  </si>
  <si>
    <t>$5.500 c/u</t>
  </si>
  <si>
    <t>Cena</t>
  </si>
  <si>
    <t>$55.000 más IVA</t>
  </si>
  <si>
    <t>$46.900 más IVA</t>
  </si>
  <si>
    <t>Resumen de Costos</t>
  </si>
  <si>
    <t>Salones con equipamiento</t>
  </si>
  <si>
    <t>US1500 más iva</t>
  </si>
  <si>
    <t>Habitaciones con desayudo x30 hab.</t>
  </si>
  <si>
    <t>Diario pp</t>
  </si>
  <si>
    <t>más IVA</t>
  </si>
  <si>
    <t>US149 más iva</t>
  </si>
  <si>
    <t>US150 más IVA</t>
  </si>
  <si>
    <t>US130</t>
  </si>
  <si>
    <t>US140</t>
  </si>
  <si>
    <t>Servicios interpretación y cabinas</t>
  </si>
  <si>
    <t>US915</t>
  </si>
  <si>
    <t>Transporte Hotel Aeropuerto 65 personas</t>
  </si>
  <si>
    <t>externo</t>
  </si>
  <si>
    <t xml:space="preserve">Total hotel </t>
  </si>
  <si>
    <t>Adicionales</t>
  </si>
  <si>
    <t>Estacionamientos liberados</t>
  </si>
  <si>
    <t>No</t>
  </si>
  <si>
    <t>6 unidades</t>
  </si>
  <si>
    <t>7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</si>
</sst>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_-[$€-2]\ * #,##0.00_-;\-[$€-2]\ * #,##0.00_-;_-[$€-2]\ * &quot;-&quot;??_-;_-@_-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3"/>
      <name val="Calibri"/>
      <scheme val="minor"/>
    </font>
    <font>
      <u/>
      <sz val="12"/>
      <color theme="10"/>
      <name val="Calibri"/>
      <family val="2"/>
      <scheme val="minor"/>
    </font>
    <font>
      <b/>
      <sz val="12"/>
      <color theme="3"/>
      <name val="Calibri"/>
      <scheme val="minor"/>
    </font>
    <font>
      <u/>
      <sz val="12"/>
      <color theme="11"/>
      <name val="Calibri"/>
      <family val="2"/>
      <scheme val="minor"/>
    </font>
    <font>
      <b/>
      <sz val="14"/>
      <color rgb="FFFF0000"/>
      <name val="Calibri"/>
      <scheme val="minor"/>
    </font>
    <font>
      <sz val="16"/>
      <color theme="0"/>
      <name val="Calibri"/>
      <scheme val="minor"/>
    </font>
    <font>
      <sz val="16"/>
      <color theme="0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auto="1"/>
      </top>
      <bottom/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64" fontId="3" fillId="0" borderId="0" xfId="1" applyFont="1" applyBorder="1"/>
    <xf numFmtId="164" fontId="3" fillId="0" borderId="1" xfId="1" applyFont="1" applyBorder="1"/>
    <xf numFmtId="164" fontId="3" fillId="0" borderId="0" xfId="1" applyFont="1" applyFill="1" applyBorder="1"/>
    <xf numFmtId="0" fontId="4" fillId="0" borderId="0" xfId="2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3" fillId="0" borderId="0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64" fontId="5" fillId="0" borderId="1" xfId="0" applyNumberFormat="1" applyFont="1" applyBorder="1"/>
    <xf numFmtId="0" fontId="8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0" xfId="1" applyFont="1" applyFill="1" applyBorder="1"/>
    <xf numFmtId="164" fontId="3" fillId="3" borderId="1" xfId="1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64" fontId="3" fillId="3" borderId="1" xfId="1" applyFont="1" applyFill="1" applyBorder="1" applyAlignment="1">
      <alignment vertical="center"/>
    </xf>
    <xf numFmtId="164" fontId="10" fillId="0" borderId="1" xfId="1" applyFont="1" applyBorder="1"/>
    <xf numFmtId="0" fontId="2" fillId="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2" xfId="2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2" fillId="0" borderId="1" xfId="1" applyFont="1" applyBorder="1" applyAlignment="1">
      <alignment horizontal="center"/>
    </xf>
    <xf numFmtId="164" fontId="3" fillId="3" borderId="7" xfId="1" applyFont="1" applyFill="1" applyBorder="1"/>
    <xf numFmtId="164" fontId="3" fillId="3" borderId="3" xfId="1" applyFont="1" applyFill="1" applyBorder="1"/>
    <xf numFmtId="0" fontId="0" fillId="4" borderId="0" xfId="0" applyFill="1"/>
    <xf numFmtId="0" fontId="0" fillId="3" borderId="0" xfId="0" applyFill="1"/>
    <xf numFmtId="0" fontId="0" fillId="3" borderId="8" xfId="0" applyFill="1" applyBorder="1"/>
    <xf numFmtId="0" fontId="4" fillId="3" borderId="8" xfId="23" applyFill="1" applyBorder="1" applyAlignment="1">
      <alignment horizontal="center"/>
    </xf>
    <xf numFmtId="0" fontId="10" fillId="0" borderId="0" xfId="0" applyFont="1"/>
    <xf numFmtId="0" fontId="10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center" vertical="top"/>
    </xf>
    <xf numFmtId="0" fontId="9" fillId="4" borderId="9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 vertical="top"/>
    </xf>
    <xf numFmtId="164" fontId="4" fillId="3" borderId="11" xfId="2" applyNumberFormat="1" applyFill="1" applyBorder="1" applyAlignment="1">
      <alignment horizontal="center"/>
    </xf>
    <xf numFmtId="0" fontId="4" fillId="0" borderId="12" xfId="2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3" fillId="3" borderId="15" xfId="1" applyFont="1" applyFill="1" applyBorder="1" applyAlignment="1">
      <alignment vertical="center"/>
    </xf>
    <xf numFmtId="164" fontId="3" fillId="0" borderId="12" xfId="1" applyFont="1" applyFill="1" applyBorder="1" applyAlignment="1">
      <alignment vertical="center"/>
    </xf>
    <xf numFmtId="164" fontId="3" fillId="3" borderId="11" xfId="1" applyFont="1" applyFill="1" applyBorder="1" applyAlignment="1">
      <alignment vertical="center"/>
    </xf>
    <xf numFmtId="164" fontId="3" fillId="0" borderId="13" xfId="1" applyFont="1" applyFill="1" applyBorder="1" applyAlignment="1">
      <alignment vertical="center"/>
    </xf>
    <xf numFmtId="165" fontId="3" fillId="0" borderId="13" xfId="1" applyNumberFormat="1" applyFont="1" applyFill="1" applyBorder="1" applyAlignment="1">
      <alignment vertical="center"/>
    </xf>
    <xf numFmtId="164" fontId="3" fillId="3" borderId="11" xfId="1" applyFont="1" applyFill="1" applyBorder="1"/>
    <xf numFmtId="164" fontId="3" fillId="0" borderId="13" xfId="1" applyFont="1" applyFill="1" applyBorder="1"/>
    <xf numFmtId="164" fontId="5" fillId="0" borderId="11" xfId="0" applyNumberFormat="1" applyFont="1" applyBorder="1"/>
    <xf numFmtId="164" fontId="5" fillId="0" borderId="13" xfId="0" applyNumberFormat="1" applyFont="1" applyBorder="1"/>
    <xf numFmtId="0" fontId="0" fillId="0" borderId="15" xfId="0" applyBorder="1"/>
    <xf numFmtId="0" fontId="0" fillId="0" borderId="12" xfId="0" applyBorder="1"/>
    <xf numFmtId="0" fontId="3" fillId="3" borderId="19" xfId="0" applyFont="1" applyFill="1" applyBorder="1" applyAlignment="1">
      <alignment horizontal="center" vertical="center"/>
    </xf>
    <xf numFmtId="0" fontId="0" fillId="0" borderId="20" xfId="0" applyBorder="1"/>
    <xf numFmtId="0" fontId="9" fillId="4" borderId="21" xfId="0" applyFont="1" applyFill="1" applyBorder="1" applyAlignment="1">
      <alignment horizontal="center" vertical="top"/>
    </xf>
    <xf numFmtId="0" fontId="9" fillId="4" borderId="22" xfId="0" applyFont="1" applyFill="1" applyBorder="1" applyAlignment="1">
      <alignment horizontal="center" vertical="top"/>
    </xf>
    <xf numFmtId="0" fontId="4" fillId="3" borderId="15" xfId="2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10" fillId="3" borderId="11" xfId="1" applyFont="1" applyFill="1" applyBorder="1" applyAlignment="1">
      <alignment vertical="center"/>
    </xf>
    <xf numFmtId="164" fontId="3" fillId="0" borderId="13" xfId="1" applyFont="1" applyBorder="1"/>
    <xf numFmtId="0" fontId="2" fillId="4" borderId="2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4" fillId="3" borderId="11" xfId="2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</cellXfs>
  <cellStyles count="24">
    <cellStyle name="Hipervínculo" xfId="2" builtinId="8"/>
    <cellStyle name="Hipervínculo visitado" xfId="11" builtinId="9" hidden="1"/>
    <cellStyle name="Hipervínculo visitado" xfId="9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17" builtinId="9" hidden="1"/>
    <cellStyle name="Hipervínculo visitado" xfId="4" builtinId="9" hidden="1"/>
    <cellStyle name="Hipervínculo visitado" xfId="12" builtinId="9" hidden="1"/>
    <cellStyle name="Hipervínculo visitado" xfId="3" builtinId="9" hidden="1"/>
    <cellStyle name="Hipervínculo visitado" xfId="10" builtinId="9" hidden="1"/>
    <cellStyle name="Hipervínculo visitado" xfId="21" builtinId="9" hidden="1"/>
    <cellStyle name="Hipervínculo visitado" xfId="16" builtinId="9" hidden="1"/>
    <cellStyle name="Hipervínculo visitado" xfId="22" builtinId="9" hidden="1"/>
    <cellStyle name="Hipervínculo visitado" xfId="14" builtinId="9" hidden="1"/>
    <cellStyle name="Hipervínculo visitado" xfId="8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13" builtinId="9" hidden="1"/>
    <cellStyle name="Hipervínculo visitado" xfId="15" builtinId="9" hidden="1"/>
    <cellStyle name="Hyperlink" xfId="23" xr:uid="{00000000-000B-0000-0000-000008000000}"/>
    <cellStyle name="Moneda [0]" xfId="1" builtinId="7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rriott.com/es/hotels/sclwh-w-santiago/overview/" TargetMode="External"/><Relationship Id="rId2" Type="http://schemas.openxmlformats.org/officeDocument/2006/relationships/hyperlink" Target="https://all.accor.com/hotel/B461/index.es.shtml?utm_campaign=seo+maps&amp;utm_medium=seo+maps&amp;utm_source=google+Maps" TargetMode="External"/><Relationship Id="rId1" Type="http://schemas.openxmlformats.org/officeDocument/2006/relationships/hyperlink" Target="https://www.nh-hotels.com/en/hotel/nh-collection-plaza-santiago" TargetMode="External"/><Relationship Id="rId5" Type="http://schemas.openxmlformats.org/officeDocument/2006/relationships/hyperlink" Target="https://www.marriott.com/en-us/hotels/sclbr-renaissance-santiago-hotel/overview/?scid=f2ae0541-1279-4f24-b197-a979c79310b0" TargetMode="External"/><Relationship Id="rId4" Type="http://schemas.openxmlformats.org/officeDocument/2006/relationships/hyperlink" Target="https://www.plazaelbosque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T35"/>
  <sheetViews>
    <sheetView tabSelected="1" workbookViewId="0">
      <selection activeCell="D2" sqref="D2"/>
    </sheetView>
  </sheetViews>
  <sheetFormatPr defaultColWidth="11" defaultRowHeight="15.95"/>
  <cols>
    <col min="2" max="2" width="32.75" customWidth="1"/>
    <col min="3" max="3" width="5.375" customWidth="1"/>
    <col min="4" max="4" width="31.125" customWidth="1"/>
    <col min="5" max="5" width="11.125" customWidth="1"/>
    <col min="6" max="6" width="6.625" customWidth="1"/>
    <col min="7" max="7" width="27.75" customWidth="1"/>
    <col min="8" max="8" width="10.25" customWidth="1"/>
    <col min="9" max="9" width="6.625" customWidth="1"/>
    <col min="10" max="10" width="32.625" customWidth="1"/>
    <col min="11" max="11" width="13.625" customWidth="1"/>
    <col min="12" max="12" width="6.625" customWidth="1"/>
    <col min="13" max="13" width="26.25" customWidth="1"/>
    <col min="14" max="14" width="13.625" customWidth="1"/>
    <col min="15" max="15" width="6.25" customWidth="1"/>
    <col min="16" max="16" width="31.875" customWidth="1"/>
    <col min="18" max="18" width="5.5" customWidth="1"/>
    <col min="19" max="19" width="19.875" customWidth="1"/>
  </cols>
  <sheetData>
    <row r="4" spans="2:20" ht="15.75"/>
    <row r="5" spans="2:20" ht="20.100000000000001" customHeight="1">
      <c r="B5" s="29" t="s">
        <v>0</v>
      </c>
      <c r="C5" s="15"/>
      <c r="D5" s="58" t="s">
        <v>1</v>
      </c>
      <c r="E5" s="57"/>
      <c r="F5" s="15"/>
      <c r="G5" s="59" t="s">
        <v>2</v>
      </c>
      <c r="H5" s="60"/>
      <c r="I5" s="15"/>
      <c r="J5" s="92" t="s">
        <v>3</v>
      </c>
      <c r="K5" s="93"/>
      <c r="M5" s="92" t="s">
        <v>4</v>
      </c>
      <c r="N5" s="93"/>
      <c r="P5" s="57" t="s">
        <v>5</v>
      </c>
      <c r="Q5" s="57"/>
      <c r="S5" s="57" t="s">
        <v>6</v>
      </c>
      <c r="T5" s="57"/>
    </row>
    <row r="6" spans="2:20" ht="20.100000000000001" customHeight="1">
      <c r="B6" s="16" t="s">
        <v>7</v>
      </c>
      <c r="C6" s="1"/>
      <c r="D6" s="43" t="s">
        <v>8</v>
      </c>
      <c r="E6" s="4"/>
      <c r="F6" s="8"/>
      <c r="G6" s="61" t="s">
        <v>8</v>
      </c>
      <c r="H6" s="62"/>
      <c r="I6" s="8"/>
      <c r="J6" s="94" t="s">
        <v>8</v>
      </c>
      <c r="K6" s="62"/>
      <c r="M6" s="100" t="s">
        <v>8</v>
      </c>
      <c r="N6" s="62"/>
      <c r="P6" s="53" t="s">
        <v>8</v>
      </c>
      <c r="S6" s="53"/>
    </row>
    <row r="7" spans="2:20" ht="20.100000000000001" customHeight="1">
      <c r="B7" s="17" t="s">
        <v>9</v>
      </c>
      <c r="C7" s="1"/>
      <c r="D7" s="26" t="s">
        <v>10</v>
      </c>
      <c r="E7" s="3"/>
      <c r="F7" s="1"/>
      <c r="G7" s="63" t="s">
        <v>11</v>
      </c>
      <c r="H7" s="64"/>
      <c r="I7" s="1"/>
      <c r="J7" s="71" t="s">
        <v>12</v>
      </c>
      <c r="K7" s="64"/>
      <c r="M7" s="63" t="s">
        <v>13</v>
      </c>
      <c r="N7" s="64"/>
      <c r="P7" s="55" t="s">
        <v>14</v>
      </c>
      <c r="S7" s="55"/>
    </row>
    <row r="8" spans="2:20" ht="20.100000000000001" customHeight="1">
      <c r="B8" s="18" t="s">
        <v>15</v>
      </c>
      <c r="C8" s="1"/>
      <c r="D8" s="39" t="s">
        <v>16</v>
      </c>
      <c r="E8" s="2"/>
      <c r="F8" s="1"/>
      <c r="G8" s="65" t="s">
        <v>16</v>
      </c>
      <c r="H8" s="66"/>
      <c r="I8" s="12"/>
      <c r="J8" s="65" t="s">
        <v>16</v>
      </c>
      <c r="K8" s="95"/>
      <c r="M8" s="101" t="s">
        <v>16</v>
      </c>
      <c r="N8" s="95"/>
      <c r="P8" s="51"/>
      <c r="S8" s="51"/>
    </row>
    <row r="9" spans="2:20" ht="20.100000000000001" customHeight="1">
      <c r="B9" s="35" t="s">
        <v>17</v>
      </c>
      <c r="C9" s="9"/>
      <c r="D9" s="35"/>
      <c r="E9" s="35"/>
      <c r="F9" s="9"/>
      <c r="G9" s="67"/>
      <c r="H9" s="68"/>
      <c r="I9" s="9"/>
      <c r="J9" s="67"/>
      <c r="K9" s="68"/>
      <c r="M9" s="67"/>
      <c r="N9" s="68"/>
      <c r="P9" s="50"/>
      <c r="Q9" s="50"/>
      <c r="S9" s="50"/>
      <c r="T9" s="50"/>
    </row>
    <row r="10" spans="2:20" ht="20.100000000000001" customHeight="1">
      <c r="B10" s="23" t="s">
        <v>18</v>
      </c>
      <c r="C10" s="41"/>
      <c r="D10" s="44" t="s">
        <v>19</v>
      </c>
      <c r="E10" s="37" t="s">
        <v>20</v>
      </c>
      <c r="F10" s="1"/>
      <c r="G10" s="69" t="s">
        <v>19</v>
      </c>
      <c r="H10" s="70" t="s">
        <v>20</v>
      </c>
      <c r="I10" s="1"/>
      <c r="J10" s="69" t="s">
        <v>19</v>
      </c>
      <c r="K10" s="70" t="s">
        <v>20</v>
      </c>
      <c r="M10" s="71" t="s">
        <v>19</v>
      </c>
      <c r="N10" s="70" t="s">
        <v>20</v>
      </c>
      <c r="P10" s="20" t="s">
        <v>19</v>
      </c>
      <c r="Q10" s="25" t="s">
        <v>20</v>
      </c>
      <c r="S10" s="25" t="s">
        <v>20</v>
      </c>
    </row>
    <row r="11" spans="2:20" ht="20.100000000000001" customHeight="1">
      <c r="B11" s="24" t="s">
        <v>21</v>
      </c>
      <c r="C11" s="41"/>
      <c r="D11" s="20" t="s">
        <v>19</v>
      </c>
      <c r="E11" s="25" t="s">
        <v>20</v>
      </c>
      <c r="F11" s="1"/>
      <c r="G11" s="71" t="s">
        <v>19</v>
      </c>
      <c r="H11" s="72" t="s">
        <v>20</v>
      </c>
      <c r="I11" s="1"/>
      <c r="J11" s="71" t="s">
        <v>19</v>
      </c>
      <c r="K11" s="72" t="s">
        <v>20</v>
      </c>
      <c r="M11" s="71" t="s">
        <v>19</v>
      </c>
      <c r="N11" s="72" t="s">
        <v>20</v>
      </c>
      <c r="P11" s="20" t="s">
        <v>19</v>
      </c>
      <c r="Q11" s="25" t="s">
        <v>20</v>
      </c>
      <c r="S11" s="25" t="s">
        <v>20</v>
      </c>
    </row>
    <row r="12" spans="2:20" ht="20.100000000000001" customHeight="1">
      <c r="B12" s="23" t="s">
        <v>22</v>
      </c>
      <c r="C12" s="41"/>
      <c r="D12" s="20" t="s">
        <v>19</v>
      </c>
      <c r="E12" s="25" t="s">
        <v>20</v>
      </c>
      <c r="F12" s="1"/>
      <c r="G12" s="71" t="s">
        <v>19</v>
      </c>
      <c r="H12" s="73" t="s">
        <v>20</v>
      </c>
      <c r="I12" s="1"/>
      <c r="J12" s="71" t="s">
        <v>19</v>
      </c>
      <c r="K12" s="73" t="s">
        <v>20</v>
      </c>
      <c r="M12" s="71" t="s">
        <v>19</v>
      </c>
      <c r="N12" s="72" t="s">
        <v>20</v>
      </c>
      <c r="P12" s="20" t="s">
        <v>19</v>
      </c>
      <c r="Q12" s="25" t="s">
        <v>20</v>
      </c>
      <c r="S12" s="25" t="s">
        <v>20</v>
      </c>
    </row>
    <row r="13" spans="2:20" ht="20.100000000000001" customHeight="1">
      <c r="B13" s="17" t="s">
        <v>23</v>
      </c>
      <c r="C13" s="1"/>
      <c r="D13" s="20" t="s">
        <v>19</v>
      </c>
      <c r="E13" s="25" t="s">
        <v>20</v>
      </c>
      <c r="F13" s="1"/>
      <c r="G13" s="69" t="s">
        <v>19</v>
      </c>
      <c r="H13" s="70" t="s">
        <v>20</v>
      </c>
      <c r="I13" s="1"/>
      <c r="J13" s="69" t="s">
        <v>19</v>
      </c>
      <c r="K13" s="70" t="s">
        <v>20</v>
      </c>
      <c r="M13" s="71" t="s">
        <v>19</v>
      </c>
      <c r="N13" s="72" t="s">
        <v>20</v>
      </c>
      <c r="P13" s="20"/>
      <c r="Q13" s="47" t="s">
        <v>24</v>
      </c>
      <c r="S13" s="47" t="s">
        <v>24</v>
      </c>
    </row>
    <row r="14" spans="2:20" ht="20.100000000000001" customHeight="1">
      <c r="B14" s="18" t="s">
        <v>25</v>
      </c>
      <c r="C14" s="1"/>
      <c r="D14" s="20" t="s">
        <v>19</v>
      </c>
      <c r="E14" s="25" t="s">
        <v>20</v>
      </c>
      <c r="F14" s="1"/>
      <c r="G14" s="71" t="s">
        <v>19</v>
      </c>
      <c r="H14" s="72" t="s">
        <v>20</v>
      </c>
      <c r="I14" s="1"/>
      <c r="J14" s="71" t="s">
        <v>19</v>
      </c>
      <c r="K14" s="72" t="s">
        <v>20</v>
      </c>
      <c r="M14" s="71" t="s">
        <v>19</v>
      </c>
      <c r="N14" s="72" t="s">
        <v>20</v>
      </c>
      <c r="P14" s="20"/>
      <c r="Q14" s="47" t="s">
        <v>24</v>
      </c>
      <c r="S14" s="25" t="s">
        <v>20</v>
      </c>
    </row>
    <row r="15" spans="2:20" ht="20.100000000000001" customHeight="1">
      <c r="B15" s="17" t="s">
        <v>26</v>
      </c>
      <c r="C15" s="1"/>
      <c r="D15" s="20" t="s">
        <v>19</v>
      </c>
      <c r="E15" s="25" t="s">
        <v>20</v>
      </c>
      <c r="F15" s="1"/>
      <c r="G15" s="71" t="s">
        <v>19</v>
      </c>
      <c r="H15" s="73" t="s">
        <v>20</v>
      </c>
      <c r="I15" s="1"/>
      <c r="J15" s="71" t="s">
        <v>19</v>
      </c>
      <c r="K15" s="73" t="s">
        <v>20</v>
      </c>
      <c r="M15" s="71" t="s">
        <v>19</v>
      </c>
      <c r="N15" s="72" t="s">
        <v>20</v>
      </c>
      <c r="P15" s="20"/>
      <c r="Q15" s="47" t="s">
        <v>24</v>
      </c>
      <c r="S15" s="25" t="s">
        <v>20</v>
      </c>
    </row>
    <row r="16" spans="2:20" ht="20.100000000000001" customHeight="1">
      <c r="B16" s="23" t="s">
        <v>27</v>
      </c>
      <c r="C16" s="41"/>
      <c r="D16" s="20" t="s">
        <v>19</v>
      </c>
      <c r="E16" s="28" t="s">
        <v>20</v>
      </c>
      <c r="F16" s="1"/>
      <c r="G16" s="69" t="s">
        <v>19</v>
      </c>
      <c r="H16" s="70" t="s">
        <v>20</v>
      </c>
      <c r="I16" s="1"/>
      <c r="J16" s="69" t="s">
        <v>19</v>
      </c>
      <c r="K16" s="70" t="s">
        <v>20</v>
      </c>
      <c r="M16" s="71" t="s">
        <v>19</v>
      </c>
      <c r="N16" s="72" t="s">
        <v>20</v>
      </c>
      <c r="P16" s="20" t="s">
        <v>19</v>
      </c>
      <c r="Q16" s="25" t="s">
        <v>20</v>
      </c>
      <c r="S16" s="25" t="s">
        <v>20</v>
      </c>
    </row>
    <row r="17" spans="2:20" ht="20.100000000000001" customHeight="1">
      <c r="B17" s="24" t="s">
        <v>28</v>
      </c>
      <c r="C17" s="41"/>
      <c r="D17" s="20" t="s">
        <v>19</v>
      </c>
      <c r="E17" s="28" t="s">
        <v>20</v>
      </c>
      <c r="F17" s="1"/>
      <c r="G17" s="71" t="s">
        <v>19</v>
      </c>
      <c r="H17" s="72" t="s">
        <v>20</v>
      </c>
      <c r="I17" s="1"/>
      <c r="J17" s="71" t="s">
        <v>19</v>
      </c>
      <c r="K17" s="72" t="s">
        <v>20</v>
      </c>
      <c r="M17" s="71" t="s">
        <v>19</v>
      </c>
      <c r="N17" s="72" t="s">
        <v>20</v>
      </c>
      <c r="P17" s="20" t="s">
        <v>19</v>
      </c>
      <c r="Q17" s="25" t="s">
        <v>20</v>
      </c>
      <c r="S17" s="25" t="s">
        <v>20</v>
      </c>
    </row>
    <row r="18" spans="2:20" ht="20.100000000000001" customHeight="1">
      <c r="B18" s="18" t="s">
        <v>29</v>
      </c>
      <c r="C18" s="1"/>
      <c r="D18" s="40" t="s">
        <v>30</v>
      </c>
      <c r="E18" s="36"/>
      <c r="F18" s="1"/>
      <c r="G18" s="74"/>
      <c r="H18" s="75"/>
      <c r="I18" s="1"/>
      <c r="J18" s="74"/>
      <c r="K18" s="75"/>
      <c r="M18" s="74"/>
      <c r="N18" s="75"/>
      <c r="P18" s="38"/>
      <c r="S18" s="38"/>
    </row>
    <row r="19" spans="2:20" ht="20.100000000000001" customHeight="1">
      <c r="B19" s="35" t="s">
        <v>31</v>
      </c>
      <c r="C19" s="9"/>
      <c r="D19" s="35"/>
      <c r="E19" s="35"/>
      <c r="F19" s="9"/>
      <c r="G19" s="67"/>
      <c r="H19" s="68"/>
      <c r="I19" s="9"/>
      <c r="J19" s="67"/>
      <c r="K19" s="68"/>
      <c r="M19" s="67"/>
      <c r="N19" s="68"/>
      <c r="P19" s="50"/>
      <c r="Q19" s="50"/>
      <c r="S19" s="50"/>
      <c r="T19" s="50"/>
    </row>
    <row r="20" spans="2:20" ht="20.100000000000001" customHeight="1">
      <c r="B20" s="18" t="s">
        <v>32</v>
      </c>
      <c r="C20" s="1"/>
      <c r="D20" s="27" t="s">
        <v>33</v>
      </c>
      <c r="E20" s="37" t="s">
        <v>20</v>
      </c>
      <c r="F20" s="1"/>
      <c r="G20" s="76" t="s">
        <v>34</v>
      </c>
      <c r="H20" s="70" t="s">
        <v>20</v>
      </c>
      <c r="I20" s="1"/>
      <c r="J20" s="76" t="s">
        <v>35</v>
      </c>
      <c r="K20" s="70" t="s">
        <v>20</v>
      </c>
      <c r="M20" s="76" t="s">
        <v>36</v>
      </c>
      <c r="N20" s="70" t="s">
        <v>20</v>
      </c>
      <c r="P20" s="27" t="s">
        <v>37</v>
      </c>
      <c r="S20" s="27" t="s">
        <v>38</v>
      </c>
    </row>
    <row r="21" spans="2:20" ht="20.100000000000001" customHeight="1">
      <c r="B21" s="17" t="s">
        <v>39</v>
      </c>
      <c r="C21" s="1"/>
      <c r="D21" s="40" t="s">
        <v>40</v>
      </c>
      <c r="E21" s="25" t="s">
        <v>20</v>
      </c>
      <c r="F21" s="1"/>
      <c r="G21" s="76" t="s">
        <v>41</v>
      </c>
      <c r="H21" s="72" t="s">
        <v>20</v>
      </c>
      <c r="I21" s="1"/>
      <c r="J21" s="76" t="s">
        <v>42</v>
      </c>
      <c r="K21" s="73" t="s">
        <v>20</v>
      </c>
      <c r="M21" s="76" t="s">
        <v>43</v>
      </c>
      <c r="N21" s="72" t="s">
        <v>20</v>
      </c>
      <c r="P21" s="27" t="s">
        <v>44</v>
      </c>
      <c r="S21" s="27" t="s">
        <v>45</v>
      </c>
    </row>
    <row r="22" spans="2:20" ht="20.100000000000001" customHeight="1">
      <c r="B22" s="18" t="s">
        <v>46</v>
      </c>
      <c r="C22" s="1"/>
      <c r="D22" s="20"/>
      <c r="E22" s="25"/>
      <c r="F22" s="1"/>
      <c r="G22" s="76" t="s">
        <v>47</v>
      </c>
      <c r="H22" s="72"/>
      <c r="I22" s="1"/>
      <c r="J22" s="76" t="s">
        <v>48</v>
      </c>
      <c r="K22" s="73" t="s">
        <v>20</v>
      </c>
      <c r="M22" s="76" t="s">
        <v>49</v>
      </c>
      <c r="N22" s="72" t="s">
        <v>20</v>
      </c>
      <c r="P22" s="27" t="s">
        <v>50</v>
      </c>
      <c r="S22" s="27"/>
    </row>
    <row r="23" spans="2:20" ht="20.100000000000001" customHeight="1">
      <c r="B23" s="24" t="s">
        <v>51</v>
      </c>
      <c r="C23" s="41"/>
      <c r="D23" s="27" t="s">
        <v>40</v>
      </c>
      <c r="E23" s="25" t="s">
        <v>20</v>
      </c>
      <c r="F23" s="1"/>
      <c r="G23" s="76" t="s">
        <v>52</v>
      </c>
      <c r="H23" s="72" t="s">
        <v>20</v>
      </c>
      <c r="I23" s="1"/>
      <c r="J23" s="76" t="s">
        <v>42</v>
      </c>
      <c r="K23" s="73" t="s">
        <v>20</v>
      </c>
      <c r="M23" s="76" t="s">
        <v>53</v>
      </c>
      <c r="N23" s="72" t="s">
        <v>20</v>
      </c>
      <c r="P23" s="52"/>
      <c r="S23" s="52"/>
    </row>
    <row r="24" spans="2:20" ht="20.100000000000001" customHeight="1">
      <c r="B24" s="1"/>
      <c r="C24" s="1"/>
      <c r="D24" s="2"/>
      <c r="E24" s="2"/>
      <c r="F24" s="1"/>
      <c r="G24" s="77"/>
      <c r="H24" s="78"/>
      <c r="I24" s="1"/>
      <c r="J24" s="77"/>
      <c r="K24" s="70"/>
      <c r="M24" s="77"/>
      <c r="N24" s="78"/>
    </row>
    <row r="25" spans="2:20" ht="20.100000000000001" customHeight="1">
      <c r="B25" s="35" t="s">
        <v>54</v>
      </c>
      <c r="C25" s="9"/>
      <c r="D25" s="35"/>
      <c r="E25" s="35"/>
      <c r="F25" s="9"/>
      <c r="G25" s="67"/>
      <c r="H25" s="68"/>
      <c r="I25" s="9"/>
      <c r="J25" s="67"/>
      <c r="K25" s="68"/>
      <c r="M25" s="67"/>
      <c r="N25" s="68"/>
      <c r="P25" s="50"/>
      <c r="Q25" s="50"/>
      <c r="S25" s="50"/>
      <c r="T25" s="50"/>
    </row>
    <row r="26" spans="2:20" ht="20.100000000000001" customHeight="1">
      <c r="B26" s="18" t="s">
        <v>31</v>
      </c>
      <c r="C26" s="1"/>
      <c r="D26" s="21">
        <f>((20900*1.19)*15)*65</f>
        <v>24249225</v>
      </c>
      <c r="E26" s="5"/>
      <c r="F26" s="7"/>
      <c r="G26" s="79">
        <f>((9500*10)+(43500*5)+(55000*5)*65)*1.19</f>
        <v>21643125</v>
      </c>
      <c r="H26" s="80"/>
      <c r="I26" s="11"/>
      <c r="J26" s="79">
        <f>(((21900*1.19)*5)*65)+((5400*1.19)*650)+((2800*1.19)*650)</f>
        <v>14812525</v>
      </c>
      <c r="K26" s="80"/>
      <c r="M26" s="79">
        <v>21070140</v>
      </c>
      <c r="N26" s="80"/>
      <c r="P26" s="33">
        <f>(3217500+9396000+2210000+9396000)*1.19</f>
        <v>28821205</v>
      </c>
      <c r="S26" s="33">
        <f>(48021*1.19)*650</f>
        <v>37144243.5</v>
      </c>
    </row>
    <row r="27" spans="2:20" ht="20.100000000000001" customHeight="1">
      <c r="B27" s="24" t="s">
        <v>55</v>
      </c>
      <c r="C27" s="41"/>
      <c r="D27" s="22">
        <v>4307017</v>
      </c>
      <c r="E27" s="6"/>
      <c r="F27" s="7"/>
      <c r="G27" s="81">
        <f>((1000000+340000+360000+50000)*5)*1.19</f>
        <v>10412500</v>
      </c>
      <c r="H27" s="82"/>
      <c r="I27" s="11"/>
      <c r="J27" s="81">
        <f>(500000+146000+95000+48000+43000)*5</f>
        <v>4160000</v>
      </c>
      <c r="K27" s="82"/>
      <c r="M27" s="81">
        <f>9936500+1606500+1755250</f>
        <v>13298250</v>
      </c>
      <c r="N27" s="82"/>
      <c r="P27" s="33">
        <f>(3500000+1710000)*1.19</f>
        <v>6199900</v>
      </c>
      <c r="S27" s="33">
        <f>((1412389*5)*1.19)+(2191086*1.19)</f>
        <v>11011106.889999999</v>
      </c>
      <c r="T27" s="54" t="s">
        <v>56</v>
      </c>
    </row>
    <row r="28" spans="2:20" ht="20.100000000000001" customHeight="1">
      <c r="B28" s="17" t="s">
        <v>57</v>
      </c>
      <c r="C28" s="1"/>
      <c r="D28" s="48">
        <f>143322*1.19</f>
        <v>170553.18</v>
      </c>
      <c r="E28" s="34" t="s">
        <v>58</v>
      </c>
      <c r="F28" s="7"/>
      <c r="G28" s="81">
        <v>237000</v>
      </c>
      <c r="H28" s="83" t="s">
        <v>59</v>
      </c>
      <c r="I28" s="11"/>
      <c r="J28" s="96">
        <v>138944</v>
      </c>
      <c r="K28" s="82" t="s">
        <v>60</v>
      </c>
      <c r="M28" s="81">
        <v>137877</v>
      </c>
      <c r="N28" s="82" t="s">
        <v>61</v>
      </c>
      <c r="P28" s="56" t="s">
        <v>62</v>
      </c>
      <c r="Q28" s="54" t="s">
        <v>59</v>
      </c>
      <c r="S28" s="56" t="s">
        <v>63</v>
      </c>
      <c r="T28" s="54" t="s">
        <v>59</v>
      </c>
    </row>
    <row r="29" spans="2:20" ht="20.100000000000001" customHeight="1">
      <c r="B29" s="17" t="s">
        <v>64</v>
      </c>
      <c r="C29" s="1"/>
      <c r="D29" s="49">
        <f>(1293800*5)*1.19</f>
        <v>7698110</v>
      </c>
      <c r="E29" s="25"/>
      <c r="F29" s="7"/>
      <c r="G29" s="84">
        <f>((340000+360000+1130000+85000)*5)*1.19</f>
        <v>11394250</v>
      </c>
      <c r="H29" s="85"/>
      <c r="I29" s="7"/>
      <c r="J29" s="84">
        <f>(1584545+450000)*5</f>
        <v>10172725</v>
      </c>
      <c r="K29" s="85"/>
      <c r="M29" s="84">
        <f>3867500+5057500</f>
        <v>8925000</v>
      </c>
      <c r="N29" s="85"/>
      <c r="P29" s="52"/>
      <c r="Q29" s="47" t="s">
        <v>24</v>
      </c>
      <c r="S29" s="33">
        <v>5126264</v>
      </c>
      <c r="T29" s="54" t="s">
        <v>65</v>
      </c>
    </row>
    <row r="30" spans="2:20" ht="30" customHeight="1">
      <c r="B30" s="32" t="s">
        <v>66</v>
      </c>
      <c r="C30" s="45"/>
      <c r="D30" s="22"/>
      <c r="E30" s="47" t="s">
        <v>24</v>
      </c>
      <c r="F30" s="7"/>
      <c r="G30" s="84">
        <v>1520000</v>
      </c>
      <c r="H30" s="85"/>
      <c r="I30" s="7"/>
      <c r="J30" s="84">
        <f>410000+390000</f>
        <v>800000</v>
      </c>
      <c r="K30" s="97" t="s">
        <v>67</v>
      </c>
      <c r="L30" s="5"/>
      <c r="M30" s="84">
        <v>580000</v>
      </c>
      <c r="N30" s="85"/>
      <c r="P30" s="52"/>
      <c r="Q30" s="47" t="s">
        <v>24</v>
      </c>
      <c r="S30" s="52"/>
      <c r="T30" s="47" t="s">
        <v>24</v>
      </c>
    </row>
    <row r="31" spans="2:20" ht="20.100000000000001" customHeight="1">
      <c r="B31" s="19" t="s">
        <v>68</v>
      </c>
      <c r="C31" s="42"/>
      <c r="D31" s="14">
        <f>SUM(D26:D30)</f>
        <v>36424905.18</v>
      </c>
      <c r="E31" s="14"/>
      <c r="F31" s="10"/>
      <c r="G31" s="86">
        <f>SUM(G26:G30)</f>
        <v>45206875</v>
      </c>
      <c r="H31" s="87"/>
      <c r="I31" s="10"/>
      <c r="J31" s="86">
        <f>SUM(J26:J30)</f>
        <v>30084194</v>
      </c>
      <c r="K31" s="87"/>
      <c r="M31" s="86">
        <f>SUM(M26:M30)</f>
        <v>44011267</v>
      </c>
      <c r="N31" s="87"/>
      <c r="P31" s="14">
        <f>P26+P27+P29+P30</f>
        <v>35021105</v>
      </c>
      <c r="S31" s="14">
        <f>S26+S27+S29+S30</f>
        <v>53281614.390000001</v>
      </c>
    </row>
    <row r="32" spans="2:20" ht="15.75">
      <c r="G32" s="88"/>
      <c r="H32" s="89"/>
      <c r="J32" s="88"/>
      <c r="K32" s="89"/>
      <c r="M32" s="88"/>
      <c r="N32" s="89"/>
    </row>
    <row r="33" spans="2:20" ht="15.75">
      <c r="B33" s="31" t="s">
        <v>69</v>
      </c>
      <c r="C33" s="9"/>
      <c r="D33" s="31"/>
      <c r="E33" s="30"/>
      <c r="G33" s="67"/>
      <c r="H33" s="68"/>
      <c r="J33" s="98"/>
      <c r="K33" s="99"/>
      <c r="M33" s="98"/>
      <c r="N33" s="99"/>
      <c r="P33" s="50"/>
      <c r="Q33" s="50"/>
      <c r="S33" s="50"/>
      <c r="T33" s="50"/>
    </row>
    <row r="34" spans="2:20" ht="15.75">
      <c r="B34" s="46" t="s">
        <v>70</v>
      </c>
      <c r="C34" s="41"/>
      <c r="D34" s="20"/>
      <c r="E34" s="13"/>
      <c r="G34" s="90" t="s">
        <v>71</v>
      </c>
      <c r="H34" s="91"/>
      <c r="J34" s="90" t="s">
        <v>72</v>
      </c>
      <c r="K34" s="91"/>
      <c r="M34" s="90" t="s">
        <v>71</v>
      </c>
      <c r="N34" s="91"/>
      <c r="P34" s="20" t="s">
        <v>73</v>
      </c>
      <c r="Q34" s="13"/>
      <c r="S34" s="20"/>
      <c r="T34" s="13"/>
    </row>
    <row r="35" spans="2:20" ht="15.75"/>
  </sheetData>
  <mergeCells count="6">
    <mergeCell ref="M5:N5"/>
    <mergeCell ref="D5:E5"/>
    <mergeCell ref="J5:K5"/>
    <mergeCell ref="P5:Q5"/>
    <mergeCell ref="S5:T5"/>
    <mergeCell ref="G5:H5"/>
  </mergeCells>
  <hyperlinks>
    <hyperlink ref="D6" r:id="rId1" xr:uid="{00000000-0004-0000-0000-000002000000}"/>
    <hyperlink ref="M6" r:id="rId2" xr:uid="{865314A6-2B0D-E841-9AE0-6F71645061B0}"/>
    <hyperlink ref="G6" r:id="rId3" xr:uid="{26E5AEEE-1009-494E-A563-73BD155735F0}"/>
    <hyperlink ref="J6" r:id="rId4" xr:uid="{3DBBEA5A-B19D-8749-8239-CACD71BB451A}"/>
    <hyperlink ref="P6" r:id="rId5" xr:uid="{43294A2C-3BBA-43DE-8C8E-338CCADF8D7F}"/>
  </hyperlink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...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.. ...</dc:creator>
  <cp:keywords/>
  <dc:description/>
  <cp:lastModifiedBy>Veronica Marianjel Lara</cp:lastModifiedBy>
  <cp:revision/>
  <dcterms:created xsi:type="dcterms:W3CDTF">2022-09-13T16:24:38Z</dcterms:created>
  <dcterms:modified xsi:type="dcterms:W3CDTF">2024-06-25T14:28:00Z</dcterms:modified>
  <cp:category/>
  <cp:contentStatus/>
</cp:coreProperties>
</file>